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IV rebalans finansijskog plana za 2024 godinu\IV izmena i dopuna fin.plana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C147" i="1" l="1"/>
  <c r="D119" i="1" l="1"/>
  <c r="D82" i="1"/>
  <c r="D76" i="1"/>
  <c r="D60" i="1"/>
  <c r="G147" i="1"/>
  <c r="C208" i="1" l="1"/>
  <c r="C129" i="1"/>
  <c r="C130" i="1"/>
  <c r="G193" i="1" l="1"/>
  <c r="G175" i="1"/>
  <c r="G40" i="1"/>
  <c r="E41" i="1"/>
  <c r="F82" i="1" l="1"/>
  <c r="C83" i="1" l="1"/>
  <c r="C36" i="1" l="1"/>
  <c r="C209" i="1"/>
  <c r="C182" i="1"/>
  <c r="G166" i="1" l="1"/>
  <c r="G160" i="1"/>
  <c r="G159" i="1" l="1"/>
  <c r="E48" i="1"/>
  <c r="E82" i="1" l="1"/>
  <c r="E46" i="1"/>
  <c r="E40" i="1" s="1"/>
  <c r="E166" i="1" l="1"/>
  <c r="E160" i="1" l="1"/>
  <c r="E159" i="1" s="1"/>
  <c r="C179" i="1" l="1"/>
  <c r="C180" i="1"/>
  <c r="C181" i="1"/>
  <c r="C212" i="1" l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F199" i="1" s="1"/>
  <c r="F198" i="1" s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2" i="1"/>
  <c r="C41" i="1" s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F147" i="1"/>
  <c r="E147" i="1"/>
  <c r="D147" i="1"/>
  <c r="F131" i="1"/>
  <c r="F118" i="1" s="1"/>
  <c r="G113" i="1"/>
  <c r="F113" i="1"/>
  <c r="E113" i="1"/>
  <c r="D113" i="1"/>
  <c r="G91" i="1"/>
  <c r="F91" i="1"/>
  <c r="E91" i="1"/>
  <c r="D91" i="1"/>
  <c r="G84" i="1"/>
  <c r="F84" i="1"/>
  <c r="E84" i="1"/>
  <c r="D84" i="1"/>
  <c r="C48" i="1" l="1"/>
  <c r="C40" i="1" s="1"/>
  <c r="F39" i="1"/>
  <c r="C175" i="1"/>
  <c r="F146" i="1"/>
  <c r="C160" i="1"/>
  <c r="C183" i="1"/>
  <c r="D201" i="1"/>
  <c r="C201" i="1"/>
  <c r="E201" i="1"/>
  <c r="G34" i="1"/>
  <c r="F34" i="1"/>
  <c r="E34" i="1"/>
  <c r="D34" i="1"/>
  <c r="F215" i="1" l="1"/>
  <c r="G32" i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D146" i="1" s="1"/>
  <c r="G211" i="1" l="1"/>
  <c r="C211" i="1"/>
  <c r="G207" i="1"/>
  <c r="D199" i="1"/>
  <c r="D198" i="1" s="1"/>
  <c r="G153" i="1"/>
  <c r="G146" i="1" s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D39" i="1" s="1"/>
  <c r="G63" i="1"/>
  <c r="E63" i="1"/>
  <c r="G60" i="1"/>
  <c r="E60" i="1"/>
  <c r="G118" i="1" l="1"/>
  <c r="C207" i="1"/>
  <c r="C199" i="1" s="1"/>
  <c r="C198" i="1" s="1"/>
  <c r="G199" i="1"/>
  <c r="G198" i="1" s="1"/>
  <c r="G58" i="1"/>
  <c r="E118" i="1"/>
  <c r="E58" i="1"/>
  <c r="E39" i="1" s="1"/>
  <c r="D215" i="1"/>
  <c r="G39" i="1" l="1"/>
  <c r="G215" i="1" s="1"/>
  <c r="E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53" i="1"/>
  <c r="C159" i="1"/>
  <c r="C169" i="1"/>
  <c r="C146" i="1" s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<sst xmlns="http://schemas.openxmlformats.org/spreadsheetml/2006/main" count="236" uniqueCount="234">
  <si>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</si>
  <si>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</si>
  <si>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</si>
  <si>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</si>
  <si>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</si>
  <si>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</si>
  <si>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</si>
  <si>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</si>
  <si>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</si>
  <si>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</si>
  <si>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</si>
  <si>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</si>
  <si>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</si>
  <si>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</si>
  <si>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</si>
  <si>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</si>
  <si>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</si>
  <si>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</si>
  <si>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</si>
  <si>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</si>
  <si>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</si>
  <si>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</si>
  <si>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</si>
  <si>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</si>
  <si>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</si>
  <si>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</si>
  <si>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</si>
  <si>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</si>
  <si>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</si>
  <si>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</si>
  <si>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</si>
  <si>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</si>
  <si>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</si>
  <si>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</si>
  <si>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</si>
  <si>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</si>
  <si>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</si>
  <si>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</si>
  <si>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</si>
  <si>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</si>
  <si>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</si>
  <si>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</si>
  <si>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</si>
  <si>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</si>
  <si>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</si>
  <si>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</si>
  <si>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</si>
  <si>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</si>
  <si>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</si>
  <si>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</si>
  <si>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</si>
  <si>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</si>
  <si>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</si>
  <si>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</si>
  <si>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</si>
  <si>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</si>
  <si>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</si>
  <si>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</si>
  <si>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</si>
  <si>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</si>
  <si>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</si>
  <si>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</si>
  <si>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</si>
  <si>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</si>
  <si>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</si>
  <si>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</si>
  <si>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</si>
  <si>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</si>
  <si>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</si>
  <si>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</si>
  <si>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</si>
  <si>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</si>
  <si>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</si>
  <si>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</si>
  <si>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</si>
  <si>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</si>
  <si>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</si>
  <si>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</si>
  <si>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</si>
  <si>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</si>
  <si>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</si>
  <si>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</si>
  <si>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</si>
  <si>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</si>
  <si>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</si>
  <si>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</si>
  <si>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</si>
  <si>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</si>
  <si>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</si>
  <si>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</si>
  <si>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</si>
  <si>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</si>
  <si>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</si>
  <si>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</si>
  <si>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</si>
  <si>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</si>
  <si>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</si>
  <si>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</si>
  <si>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</si>
  <si>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</si>
  <si>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</si>
  <si>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</si>
  <si>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</si>
  <si>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</si>
  <si>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</si>
  <si>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</si>
  <si>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</si>
  <si>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</si>
  <si>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</si>
  <si>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</si>
  <si>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</si>
  <si>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</si>
  <si>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</si>
  <si>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</si>
  <si>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</si>
  <si>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</si>
  <si>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</si>
  <si>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</si>
  <si>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</si>
  <si>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</si>
  <si>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</si>
  <si>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</si>
  <si>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</si>
  <si>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</si>
  <si>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</si>
  <si>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</si>
  <si>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</si>
  <si>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</si>
  <si>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</si>
  <si>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</si>
  <si>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</si>
  <si>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</si>
  <si>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</si>
  <si>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</si>
  <si>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</si>
  <si>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</si>
  <si>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</si>
  <si>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</si>
  <si>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</si>
  <si>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</si>
  <si>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</si>
  <si>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</si>
  <si>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</si>
  <si>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</si>
  <si>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</si>
  <si>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</si>
  <si>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</si>
  <si>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</si>
  <si>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</si>
  <si>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</si>
  <si>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</si>
  <si>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</si>
  <si>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</si>
  <si>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</si>
  <si>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</si>
  <si>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</si>
  <si>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</si>
  <si>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</si>
  <si>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</si>
  <si>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</si>
  <si>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</si>
  <si>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</si>
  <si>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</si>
  <si>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</si>
  <si>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</si>
  <si>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</si>
  <si>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</si>
  <si>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</si>
  <si>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</si>
  <si>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</si>
  <si>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</si>
  <si>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</si>
  <si>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</si>
  <si>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</si>
  <si>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</si>
  <si>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</si>
  <si>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</si>
  <si>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</si>
  <si>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</si>
  <si>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</si>
  <si>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</si>
  <si>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</si>
  <si>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</si>
  <si>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</si>
  <si>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</si>
  <si>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</si>
  <si>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</si>
  <si>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</si>
  <si>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</si>
  <si>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</si>
  <si>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</si>
  <si>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</si>
  <si>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</si>
  <si>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</si>
  <si>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</si>
  <si>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</si>
  <si>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</si>
  <si>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</si>
  <si>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</si>
  <si>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</si>
  <si>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</si>
  <si>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</si>
  <si>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</si>
  <si>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</si>
  <si>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</si>
  <si>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</si>
  <si>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</si>
  <si>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</si>
  <si>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</si>
  <si>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</si>
  <si>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</si>
  <si>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</si>
  <si>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</si>
  <si>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</si>
  <si>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</si>
  <si>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</si>
  <si>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</si>
  <si>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</si>
  <si>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</si>
  <si>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</si>
  <si>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</si>
  <si>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</si>
  <si>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</si>
  <si>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t>КАПИТАЛНО ОДРЖАВАЊЕ ЗГРАДА И ОБЈЕКАТА</t>
  </si>
  <si>
    <t>Капитално одржавање болница-санација крова</t>
  </si>
  <si>
    <t>482131.482191</t>
  </si>
  <si>
    <t>Регистрација возила .остали порези</t>
  </si>
  <si>
    <t>За унапређење рада Института</t>
  </si>
  <si>
    <t>422121 и 422221</t>
  </si>
  <si>
    <t>Трошкови превоза на службеном путу у земљи и иностранству(авион,аутобус...)</t>
  </si>
  <si>
    <t>Компјутерске услуге-одржавање софтвера и остале ком.услуге</t>
  </si>
  <si>
    <t>Остале помоћи запосленима-вантелесна -ПКУ</t>
  </si>
  <si>
    <t>Трошкови  коричења,фотокопирање, акредитације, израде кључева,паркирања,прања аута и сл.; закуп осталог простора</t>
  </si>
  <si>
    <r>
      <t xml:space="preserve">                                    ЧЕТВРТА  ИЗМЕНА И ДОПУНА ФИНАНСИЈСКОГ  ПЛАНА 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</si>
</sst>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zoomScale="118" zoomScaleNormal="118" workbookViewId="0">
      <selection activeCell="I7" sqref="I7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6">
        <v>700000</v>
      </c>
      <c r="B4" s="126" t="s">
        <v>40</v>
      </c>
      <c r="C4" s="125">
        <f>SUM(C5+C7+C17+C20+C23+C25+C32)</f>
        <v>918255700</v>
      </c>
      <c r="D4" s="125">
        <f t="shared" ref="D4:G4" si="0">SUM(D5+D7+D17+D20+D23+D25+D32)</f>
        <v>0</v>
      </c>
      <c r="E4" s="125">
        <f t="shared" si="0"/>
        <v>830501000</v>
      </c>
      <c r="F4" s="125">
        <f t="shared" si="0"/>
        <v>19180700</v>
      </c>
      <c r="G4" s="125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124</v>
      </c>
      <c r="C5" s="98">
        <f>+D5+E5+F5+G5</f>
        <v>10807636</v>
      </c>
      <c r="D5" s="98">
        <f>+D6</f>
        <v>0</v>
      </c>
      <c r="E5" s="13">
        <f>+E6</f>
        <v>0</v>
      </c>
      <c r="F5" s="98">
        <f>+F6</f>
        <v>10807636</v>
      </c>
      <c r="G5" s="98">
        <f>+G6</f>
        <v>0</v>
      </c>
      <c r="J5" s="19"/>
      <c r="K5" s="19"/>
    </row>
    <row r="6" spans="1:11" ht="15.75" x14ac:dyDescent="0.25">
      <c r="A6" s="20">
        <v>732121</v>
      </c>
      <c r="B6" s="20" t="s">
        <v>125</v>
      </c>
      <c r="C6" s="102"/>
      <c r="D6" s="102"/>
      <c r="E6" s="28"/>
      <c r="F6" s="102">
        <v>10807636</v>
      </c>
      <c r="G6" s="102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126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127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128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129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130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131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132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133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2" t="s">
        <v>221</v>
      </c>
      <c r="B16" s="15" t="s">
        <v>216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99">
        <v>744100</v>
      </c>
      <c r="B17" s="100" t="s">
        <v>8</v>
      </c>
      <c r="C17" s="13">
        <f>SUM(C18:C19)</f>
        <v>8373064</v>
      </c>
      <c r="D17" s="10">
        <f t="shared" ref="D17:G17" si="3">SUM(D18:D19)</f>
        <v>0</v>
      </c>
      <c r="E17" s="10">
        <f t="shared" si="3"/>
        <v>0</v>
      </c>
      <c r="F17" s="121">
        <f t="shared" si="3"/>
        <v>8373064</v>
      </c>
      <c r="G17" s="101">
        <f t="shared" si="3"/>
        <v>0</v>
      </c>
    </row>
    <row r="18" spans="1:12" ht="15.75" x14ac:dyDescent="0.25">
      <c r="A18" s="15"/>
      <c r="B18" s="29" t="s">
        <v>200</v>
      </c>
      <c r="C18" s="28">
        <f t="shared" ref="C18:C19" si="4">+D18+E18+F18+G18</f>
        <v>8337392</v>
      </c>
      <c r="D18" s="15">
        <v>0</v>
      </c>
      <c r="E18" s="15"/>
      <c r="F18" s="17">
        <v>8337392</v>
      </c>
      <c r="G18" s="21"/>
    </row>
    <row r="19" spans="1:12" ht="15.75" x14ac:dyDescent="0.25">
      <c r="A19" s="15"/>
      <c r="B19" s="29" t="s">
        <v>227</v>
      </c>
      <c r="C19" s="28">
        <f t="shared" si="4"/>
        <v>35672</v>
      </c>
      <c r="D19" s="15"/>
      <c r="E19" s="15"/>
      <c r="F19" s="17">
        <v>35672</v>
      </c>
      <c r="G19" s="21"/>
    </row>
    <row r="20" spans="1:12" ht="15.75" x14ac:dyDescent="0.25">
      <c r="A20" s="99">
        <v>745100</v>
      </c>
      <c r="B20" s="100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1">
        <f t="shared" si="5"/>
        <v>3070000</v>
      </c>
    </row>
    <row r="21" spans="1:12" ht="15.75" x14ac:dyDescent="0.25">
      <c r="A21" s="15">
        <v>74511108</v>
      </c>
      <c r="B21" s="15" t="s">
        <v>134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135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7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1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7" t="s">
        <v>11</v>
      </c>
      <c r="C25" s="13">
        <f>SUM(C26:C31)</f>
        <v>830501000</v>
      </c>
      <c r="D25" s="13">
        <f t="shared" ref="D25:G25" si="9">SUM(D26:D31)</f>
        <v>0</v>
      </c>
      <c r="E25" s="13">
        <f t="shared" si="9"/>
        <v>830501000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212</v>
      </c>
      <c r="C26" s="28">
        <f t="shared" ref="C26:C31" si="10">+D26+E26+F26+G26</f>
        <v>814519000</v>
      </c>
      <c r="D26" s="15"/>
      <c r="E26" s="21">
        <v>814519000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3000000</v>
      </c>
      <c r="D28" s="15"/>
      <c r="E28" s="21">
        <v>3000000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6000000</v>
      </c>
      <c r="D29" s="15"/>
      <c r="E29" s="21">
        <v>6000000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119</v>
      </c>
      <c r="C31" s="28">
        <f t="shared" si="10"/>
        <v>2800000</v>
      </c>
      <c r="D31" s="15"/>
      <c r="E31" s="21">
        <v>2800000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6">
        <v>800000</v>
      </c>
      <c r="B34" s="127" t="s">
        <v>13</v>
      </c>
      <c r="C34" s="128">
        <f>SUM(C35)</f>
        <v>0</v>
      </c>
      <c r="D34" s="128">
        <f t="shared" ref="D34:G34" si="13">SUM(D35)</f>
        <v>0</v>
      </c>
      <c r="E34" s="128">
        <f t="shared" si="13"/>
        <v>0</v>
      </c>
      <c r="F34" s="128">
        <f t="shared" si="13"/>
        <v>0</v>
      </c>
      <c r="G34" s="128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0"/>
      <c r="B37" s="131" t="s">
        <v>42</v>
      </c>
      <c r="C37" s="125">
        <f>(C4+C34+C36)</f>
        <v>1087685580.8199999</v>
      </c>
      <c r="D37" s="125">
        <f t="shared" ref="D37:G37" si="15">(D4+D34+D36)</f>
        <v>121870170.81999999</v>
      </c>
      <c r="E37" s="125">
        <f t="shared" si="15"/>
        <v>830501000</v>
      </c>
      <c r="F37" s="125">
        <f t="shared" si="15"/>
        <v>19180700</v>
      </c>
      <c r="G37" s="125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6">
        <v>400000</v>
      </c>
      <c r="B39" s="127" t="s">
        <v>49</v>
      </c>
      <c r="C39" s="129">
        <f>SUM(D39:G39)</f>
        <v>1060823760</v>
      </c>
      <c r="D39" s="129">
        <f>SUM(D40+D58+D84+D91+D113+D118+D146+D183+D186+D189+D190+D191+D193+D195+D196)</f>
        <v>121870171</v>
      </c>
      <c r="E39" s="129">
        <f>SUM(E40+E58+E84+E91+E113+E118+E146+E183+E186+E189+E190+E191+E193+E195+E196)</f>
        <v>830501000</v>
      </c>
      <c r="F39" s="129">
        <f>SUM(F40+F58+F84+F91+F113+F118+F146+F183+F186+F189+F190+F191+F193+F195+F196)</f>
        <v>10843308</v>
      </c>
      <c r="G39" s="129">
        <f>SUM(G40+G58+G84+G91+G113+G118+G146+G183+G186+G189+G190+G191+G193+G195+G196)</f>
        <v>97609281</v>
      </c>
      <c r="H39" s="19"/>
      <c r="I39" s="88"/>
      <c r="J39" s="8"/>
      <c r="K39" s="19"/>
      <c r="L39" s="5"/>
    </row>
    <row r="40" spans="1:12" s="7" customFormat="1" ht="18.75" x14ac:dyDescent="0.3">
      <c r="A40" s="133">
        <v>410000</v>
      </c>
      <c r="B40" s="133" t="s">
        <v>43</v>
      </c>
      <c r="C40" s="176">
        <f>SUM(C41+C43+C44+C45+C46+C48+C56+C57)</f>
        <v>662090171</v>
      </c>
      <c r="D40" s="60">
        <f t="shared" ref="D40:F40" si="16">SUM(D41+D45+D46+D48+D56+D57)</f>
        <v>0</v>
      </c>
      <c r="E40" s="60">
        <f>SUM(E41+E43+E44+E45+E46+E48+E56+E57)</f>
        <v>643999000</v>
      </c>
      <c r="F40" s="60">
        <f t="shared" si="16"/>
        <v>0</v>
      </c>
      <c r="G40" s="60">
        <f>SUM(G41+G43+G44+G45+G46+G48+G56+G57)</f>
        <v>18091171</v>
      </c>
      <c r="H40" s="53"/>
      <c r="I40" s="89"/>
      <c r="J40" s="8"/>
      <c r="K40" s="56"/>
    </row>
    <row r="41" spans="1:12" s="7" customFormat="1" ht="18.75" x14ac:dyDescent="0.3">
      <c r="A41" s="47">
        <v>411000</v>
      </c>
      <c r="B41" s="114" t="s">
        <v>44</v>
      </c>
      <c r="C41" s="177">
        <f>SUM(C42)</f>
        <v>451319923</v>
      </c>
      <c r="D41" s="110"/>
      <c r="E41" s="110">
        <f>SUM(E42)</f>
        <v>438351423</v>
      </c>
      <c r="F41" s="110"/>
      <c r="G41" s="110">
        <v>12968500</v>
      </c>
      <c r="I41" s="89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0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123521000</v>
      </c>
      <c r="D43" s="61"/>
      <c r="E43" s="33">
        <v>121531525</v>
      </c>
      <c r="F43" s="62"/>
      <c r="G43" s="61">
        <v>1989475</v>
      </c>
      <c r="I43" s="90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66546848</v>
      </c>
      <c r="D44" s="61"/>
      <c r="E44" s="33">
        <v>65440052</v>
      </c>
      <c r="F44" s="62"/>
      <c r="G44" s="61">
        <v>1106796</v>
      </c>
      <c r="J44" s="8"/>
    </row>
    <row r="45" spans="1:12" s="7" customFormat="1" ht="18.75" x14ac:dyDescent="0.3">
      <c r="A45" s="48">
        <v>413100</v>
      </c>
      <c r="B45" s="106" t="s">
        <v>56</v>
      </c>
      <c r="C45" s="71">
        <f>+D45+E45+F45+G45</f>
        <v>1500000</v>
      </c>
      <c r="D45" s="69"/>
      <c r="E45" s="69">
        <v>0</v>
      </c>
      <c r="F45" s="70"/>
      <c r="G45" s="118">
        <v>1500000</v>
      </c>
      <c r="I45" s="90"/>
      <c r="J45" s="8"/>
    </row>
    <row r="46" spans="1:12" s="7" customFormat="1" ht="18.75" x14ac:dyDescent="0.3">
      <c r="A46" s="48">
        <v>414100</v>
      </c>
      <c r="B46" s="106" t="s">
        <v>136</v>
      </c>
      <c r="C46" s="110">
        <f>SUM(C47)</f>
        <v>0</v>
      </c>
      <c r="D46" s="71"/>
      <c r="E46" s="71">
        <f>+E47</f>
        <v>0</v>
      </c>
      <c r="F46" s="107"/>
      <c r="G46" s="71"/>
      <c r="I46" s="90"/>
      <c r="L46" s="8"/>
    </row>
    <row r="47" spans="1:12" s="7" customFormat="1" ht="18.75" x14ac:dyDescent="0.3">
      <c r="A47" s="23">
        <v>414121</v>
      </c>
      <c r="B47" s="23" t="s">
        <v>137</v>
      </c>
      <c r="C47" s="28">
        <f t="shared" ref="C47" si="18">+D47+E47+F47+G47</f>
        <v>0</v>
      </c>
      <c r="D47" s="65"/>
      <c r="E47" s="65"/>
      <c r="F47" s="40"/>
      <c r="G47" s="65"/>
      <c r="I47" s="90"/>
      <c r="L47" s="8"/>
    </row>
    <row r="48" spans="1:12" s="7" customFormat="1" ht="18.75" x14ac:dyDescent="0.3">
      <c r="A48" s="48">
        <v>414000</v>
      </c>
      <c r="B48" s="106" t="s">
        <v>66</v>
      </c>
      <c r="C48" s="71">
        <f>SUM(C49:C55)</f>
        <v>5800000</v>
      </c>
      <c r="D48" s="71"/>
      <c r="E48" s="71">
        <f>SUM(E49:E55)</f>
        <v>5800000</v>
      </c>
      <c r="F48" s="107"/>
      <c r="G48" s="71"/>
      <c r="H48" s="53"/>
      <c r="I48" s="90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3000000</v>
      </c>
      <c r="D49" s="65"/>
      <c r="E49" s="33">
        <v>3000000</v>
      </c>
      <c r="F49" s="40"/>
      <c r="G49" s="65"/>
      <c r="I49" s="90"/>
    </row>
    <row r="50" spans="1:12" s="7" customFormat="1" ht="18.75" x14ac:dyDescent="0.3">
      <c r="A50" s="23">
        <v>414314</v>
      </c>
      <c r="B50" s="26" t="s">
        <v>140</v>
      </c>
      <c r="C50" s="28">
        <f t="shared" si="19"/>
        <v>200000</v>
      </c>
      <c r="D50" s="65"/>
      <c r="E50" s="33">
        <v>200000</v>
      </c>
      <c r="F50" s="40"/>
      <c r="G50" s="65"/>
      <c r="I50" s="90"/>
    </row>
    <row r="51" spans="1:12" s="7" customFormat="1" ht="18.75" x14ac:dyDescent="0.3">
      <c r="A51" s="59">
        <v>414411</v>
      </c>
      <c r="B51" s="59" t="s">
        <v>139</v>
      </c>
      <c r="C51" s="28">
        <f t="shared" si="19"/>
        <v>830000</v>
      </c>
      <c r="D51" s="66"/>
      <c r="E51" s="36">
        <v>830000</v>
      </c>
      <c r="F51" s="67"/>
      <c r="G51" s="66"/>
      <c r="I51" s="90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414419</v>
      </c>
      <c r="B53" s="25" t="s">
        <v>231</v>
      </c>
      <c r="C53" s="28">
        <f t="shared" si="19"/>
        <v>270000</v>
      </c>
      <c r="D53" s="40"/>
      <c r="E53" s="33">
        <v>270000</v>
      </c>
      <c r="F53" s="40"/>
      <c r="G53" s="68"/>
    </row>
    <row r="54" spans="1:12" ht="15.75" x14ac:dyDescent="0.25">
      <c r="A54" s="24">
        <v>41441901</v>
      </c>
      <c r="B54" s="25" t="s">
        <v>138</v>
      </c>
      <c r="C54" s="28">
        <f t="shared" si="19"/>
        <v>1500000</v>
      </c>
      <c r="D54" s="40"/>
      <c r="E54" s="33">
        <v>1500000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6" t="s">
        <v>48</v>
      </c>
      <c r="C56" s="71">
        <f>+D56+E56+F56+G56</f>
        <v>7402400</v>
      </c>
      <c r="D56" s="71"/>
      <c r="E56" s="71">
        <v>6876000</v>
      </c>
      <c r="F56" s="107"/>
      <c r="G56" s="71">
        <v>526400</v>
      </c>
      <c r="I56"/>
      <c r="J56" s="19"/>
    </row>
    <row r="57" spans="1:12" x14ac:dyDescent="0.25">
      <c r="A57" s="49">
        <v>416111</v>
      </c>
      <c r="B57" s="11" t="s">
        <v>37</v>
      </c>
      <c r="C57" s="71">
        <f>+D57+E57+G57</f>
        <v>6000000</v>
      </c>
      <c r="D57" s="107"/>
      <c r="E57" s="71">
        <v>6000000</v>
      </c>
      <c r="F57" s="107"/>
      <c r="G57" s="171"/>
    </row>
    <row r="58" spans="1:12" ht="18.75" x14ac:dyDescent="0.3">
      <c r="A58" s="133">
        <v>421000</v>
      </c>
      <c r="B58" s="133" t="s">
        <v>16</v>
      </c>
      <c r="C58" s="60">
        <f>SUM(C59+C60+C63+C71+C76+C82)</f>
        <v>111613636</v>
      </c>
      <c r="D58" s="60">
        <f t="shared" ref="D58:G58" si="20">SUM(D59+D60+D63+D71+D76+D82)</f>
        <v>4810000</v>
      </c>
      <c r="E58" s="60">
        <f t="shared" si="20"/>
        <v>75107000</v>
      </c>
      <c r="F58" s="60">
        <f t="shared" si="20"/>
        <v>4287636</v>
      </c>
      <c r="G58" s="60">
        <f t="shared" si="20"/>
        <v>27409000</v>
      </c>
      <c r="H58" s="57"/>
      <c r="I58" s="91"/>
      <c r="J58" s="50"/>
      <c r="L58" s="55"/>
    </row>
    <row r="59" spans="1:12" s="34" customFormat="1" ht="15.75" x14ac:dyDescent="0.25">
      <c r="A59" s="105">
        <v>421100</v>
      </c>
      <c r="B59" s="70" t="s">
        <v>24</v>
      </c>
      <c r="C59" s="110">
        <f t="shared" ref="C59" si="21">+D59+E59+F59+G59</f>
        <v>1070000</v>
      </c>
      <c r="D59" s="69">
        <v>10000</v>
      </c>
      <c r="E59" s="69">
        <v>860000</v>
      </c>
      <c r="F59" s="70"/>
      <c r="G59" s="113">
        <v>200000</v>
      </c>
      <c r="H59" s="42"/>
      <c r="I59" s="81"/>
      <c r="J59" s="46"/>
    </row>
    <row r="60" spans="1:12" x14ac:dyDescent="0.25">
      <c r="A60" s="105">
        <v>421200</v>
      </c>
      <c r="B60" s="70" t="s">
        <v>30</v>
      </c>
      <c r="C60" s="69">
        <f>SUM(C61+C62)</f>
        <v>27931000</v>
      </c>
      <c r="D60" s="70">
        <f>SUM(D61+D62)</f>
        <v>475000</v>
      </c>
      <c r="E60" s="69">
        <f>SUM(E61+E62)</f>
        <v>20656000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8" t="s">
        <v>69</v>
      </c>
      <c r="C61" s="73">
        <f t="shared" ref="C61:C62" si="22">+D61+E61+F61+G61</f>
        <v>11275000</v>
      </c>
      <c r="D61" s="33">
        <v>475000</v>
      </c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16656000</v>
      </c>
      <c r="D62" s="43"/>
      <c r="E62" s="33">
        <v>12656000</v>
      </c>
      <c r="F62" s="43"/>
      <c r="G62" s="44">
        <v>4000000</v>
      </c>
    </row>
    <row r="63" spans="1:12" x14ac:dyDescent="0.25">
      <c r="A63" s="105">
        <v>421300</v>
      </c>
      <c r="B63" s="139" t="s">
        <v>31</v>
      </c>
      <c r="C63" s="71">
        <f>SUM(C64:C70)</f>
        <v>68741000</v>
      </c>
      <c r="D63" s="70"/>
      <c r="E63" s="71">
        <f>SUM(E64:E70)</f>
        <v>50885000</v>
      </c>
      <c r="F63" s="70"/>
      <c r="G63" s="71">
        <f>SUM(G64:G70)</f>
        <v>17856000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10233598</v>
      </c>
      <c r="D66" s="31"/>
      <c r="E66" s="33">
        <v>6433598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56051402</v>
      </c>
      <c r="D68" s="31"/>
      <c r="E68" s="33">
        <v>42801402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850000</v>
      </c>
      <c r="D69" s="43"/>
      <c r="E69" s="33">
        <v>650000</v>
      </c>
      <c r="F69" s="43"/>
      <c r="G69" s="33">
        <v>200000</v>
      </c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5">
        <v>421400</v>
      </c>
      <c r="B71" s="139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2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5">
        <v>421500</v>
      </c>
      <c r="B76" s="70" t="s">
        <v>18</v>
      </c>
      <c r="C76" s="71">
        <f>SUM(C77:C81)</f>
        <v>2378000</v>
      </c>
      <c r="D76" s="69">
        <f>SUM(D77:D81)</f>
        <v>0</v>
      </c>
      <c r="E76" s="71">
        <f>SUM(E77:E81)</f>
        <v>820000</v>
      </c>
      <c r="F76" s="69"/>
      <c r="G76" s="71">
        <f>SUM(G77:G81)</f>
        <v>1558000</v>
      </c>
      <c r="H76" s="19"/>
      <c r="J76" s="19"/>
    </row>
    <row r="77" spans="1:14" ht="15.75" x14ac:dyDescent="0.25">
      <c r="A77" s="43">
        <v>421511</v>
      </c>
      <c r="B77" s="43" t="s">
        <v>201</v>
      </c>
      <c r="C77" s="73">
        <f t="shared" ref="C77:C83" si="25">+D77+E77+F77+G77</f>
        <v>100000</v>
      </c>
      <c r="D77" s="43"/>
      <c r="E77" s="33">
        <v>100000</v>
      </c>
      <c r="F77" s="43"/>
      <c r="G77" s="44"/>
      <c r="H77" s="50"/>
      <c r="J77" s="78"/>
    </row>
    <row r="78" spans="1:14" ht="15.75" x14ac:dyDescent="0.25">
      <c r="A78" s="43">
        <v>421512</v>
      </c>
      <c r="B78" s="43" t="s">
        <v>79</v>
      </c>
      <c r="C78" s="73">
        <f t="shared" si="25"/>
        <v>35000</v>
      </c>
      <c r="D78" s="43"/>
      <c r="E78" s="33">
        <v>35000</v>
      </c>
      <c r="F78" s="43"/>
      <c r="G78" s="44"/>
      <c r="H78" s="19"/>
    </row>
    <row r="79" spans="1:14" ht="15.75" x14ac:dyDescent="0.25">
      <c r="A79" s="43">
        <v>421513</v>
      </c>
      <c r="B79" s="43" t="s">
        <v>141</v>
      </c>
      <c r="C79" s="73">
        <f t="shared" si="25"/>
        <v>830000</v>
      </c>
      <c r="D79" s="43"/>
      <c r="E79" s="33">
        <v>485000</v>
      </c>
      <c r="F79" s="43"/>
      <c r="G79" s="44">
        <v>345000</v>
      </c>
      <c r="H79" s="19"/>
    </row>
    <row r="80" spans="1:14" ht="15.75" x14ac:dyDescent="0.25">
      <c r="A80" s="43">
        <v>421521</v>
      </c>
      <c r="B80" s="43" t="s">
        <v>142</v>
      </c>
      <c r="C80" s="73">
        <f t="shared" si="25"/>
        <v>216000</v>
      </c>
      <c r="D80" s="43"/>
      <c r="E80" s="33">
        <v>200000</v>
      </c>
      <c r="F80" s="43"/>
      <c r="G80" s="44">
        <v>16000</v>
      </c>
      <c r="H80" s="50"/>
    </row>
    <row r="81" spans="1:12" ht="15.75" x14ac:dyDescent="0.25">
      <c r="A81" s="43">
        <v>421522</v>
      </c>
      <c r="B81" s="43" t="s">
        <v>143</v>
      </c>
      <c r="C81" s="73">
        <f t="shared" si="25"/>
        <v>1197000</v>
      </c>
      <c r="D81" s="43"/>
      <c r="E81" s="33">
        <v>0</v>
      </c>
      <c r="F81" s="43"/>
      <c r="G81" s="180">
        <v>1197000</v>
      </c>
      <c r="H81" s="19"/>
    </row>
    <row r="82" spans="1:12" x14ac:dyDescent="0.25">
      <c r="A82" s="140">
        <v>421900</v>
      </c>
      <c r="B82" s="70" t="s">
        <v>19</v>
      </c>
      <c r="C82" s="71">
        <f>SUM(C83)</f>
        <v>9007636</v>
      </c>
      <c r="D82" s="70">
        <f>SUM(D83:D87)</f>
        <v>4125000</v>
      </c>
      <c r="E82" s="69">
        <f>+E83</f>
        <v>0</v>
      </c>
      <c r="F82" s="71">
        <f>SUM(F83)</f>
        <v>4287636</v>
      </c>
      <c r="G82" s="71">
        <f>SUM(G83)</f>
        <v>595000</v>
      </c>
      <c r="H82" s="19"/>
      <c r="J82" s="19"/>
    </row>
    <row r="83" spans="1:12" s="27" customFormat="1" ht="45" x14ac:dyDescent="0.25">
      <c r="A83" s="141" t="s">
        <v>217</v>
      </c>
      <c r="B83" s="32" t="s">
        <v>232</v>
      </c>
      <c r="C83" s="73">
        <f t="shared" si="25"/>
        <v>9007636</v>
      </c>
      <c r="D83" s="33">
        <v>4125000</v>
      </c>
      <c r="E83" s="33"/>
      <c r="F83" s="33">
        <v>4287636</v>
      </c>
      <c r="G83" s="33">
        <v>595000</v>
      </c>
      <c r="H83" s="51"/>
      <c r="I83" s="80"/>
    </row>
    <row r="84" spans="1:12" s="27" customFormat="1" ht="32.25" customHeight="1" x14ac:dyDescent="0.3">
      <c r="A84" s="142" t="s">
        <v>144</v>
      </c>
      <c r="B84" s="136" t="s">
        <v>20</v>
      </c>
      <c r="C84" s="63">
        <f>SUM(C85:C90)</f>
        <v>477000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477000</v>
      </c>
      <c r="H84" s="51"/>
      <c r="I84" s="80"/>
    </row>
    <row r="85" spans="1:12" s="27" customFormat="1" ht="17.25" customHeight="1" x14ac:dyDescent="0.25">
      <c r="A85" s="143" t="s">
        <v>228</v>
      </c>
      <c r="B85" s="31" t="s">
        <v>229</v>
      </c>
      <c r="C85" s="73">
        <f t="shared" ref="C85:C90" si="26">+D85+E85+F85+G85</f>
        <v>150000</v>
      </c>
      <c r="D85" s="33"/>
      <c r="E85" s="33"/>
      <c r="F85" s="33"/>
      <c r="G85" s="33">
        <v>150000</v>
      </c>
      <c r="H85" s="51"/>
      <c r="I85" s="80"/>
    </row>
    <row r="86" spans="1:12" s="27" customFormat="1" ht="15.75" customHeight="1" x14ac:dyDescent="0.25">
      <c r="A86" s="143" t="s">
        <v>145</v>
      </c>
      <c r="B86" s="31" t="s">
        <v>146</v>
      </c>
      <c r="C86" s="73">
        <f t="shared" si="26"/>
        <v>252000</v>
      </c>
      <c r="D86" s="33"/>
      <c r="E86" s="33"/>
      <c r="F86" s="33"/>
      <c r="G86" s="33">
        <v>252000</v>
      </c>
      <c r="H86" s="52"/>
      <c r="I86" s="80"/>
    </row>
    <row r="87" spans="1:12" s="27" customFormat="1" ht="15" customHeight="1" x14ac:dyDescent="0.25">
      <c r="A87" s="143" t="s">
        <v>147</v>
      </c>
      <c r="B87" s="31" t="s">
        <v>150</v>
      </c>
      <c r="C87" s="73">
        <f t="shared" si="26"/>
        <v>5000</v>
      </c>
      <c r="D87" s="33"/>
      <c r="E87" s="33"/>
      <c r="F87" s="33"/>
      <c r="G87" s="33">
        <v>5000</v>
      </c>
      <c r="H87" s="51"/>
      <c r="I87" s="80"/>
    </row>
    <row r="88" spans="1:12" s="27" customFormat="1" ht="12" customHeight="1" x14ac:dyDescent="0.25">
      <c r="A88" s="143" t="s">
        <v>148</v>
      </c>
      <c r="B88" s="31" t="s">
        <v>149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3" t="s">
        <v>151</v>
      </c>
      <c r="B89" s="31" t="s">
        <v>152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3" t="s">
        <v>153</v>
      </c>
      <c r="B90" s="31" t="s">
        <v>154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6">
        <v>423000</v>
      </c>
      <c r="B91" s="136" t="s">
        <v>21</v>
      </c>
      <c r="C91" s="60">
        <f>SUM(C92:C112)</f>
        <v>145355843</v>
      </c>
      <c r="D91" s="60">
        <f t="shared" ref="D91:G91" si="27">SUM(D92:D112)</f>
        <v>106450171</v>
      </c>
      <c r="E91" s="60">
        <f t="shared" si="27"/>
        <v>6646000</v>
      </c>
      <c r="F91" s="60">
        <f t="shared" si="27"/>
        <v>6555672</v>
      </c>
      <c r="G91" s="60">
        <f t="shared" si="27"/>
        <v>25704000</v>
      </c>
      <c r="H91" s="19"/>
      <c r="I91" s="92"/>
      <c r="J91" s="50"/>
      <c r="K91" s="19"/>
      <c r="L91" s="55"/>
    </row>
    <row r="92" spans="1:12" ht="15" customHeight="1" x14ac:dyDescent="0.25">
      <c r="A92" s="31">
        <v>423111</v>
      </c>
      <c r="B92" s="31" t="s">
        <v>155</v>
      </c>
      <c r="C92" s="73">
        <f t="shared" ref="C92:C112" si="28">+D92+E92+F92+G92</f>
        <v>50000</v>
      </c>
      <c r="D92" s="73"/>
      <c r="E92" s="73"/>
      <c r="F92" s="73"/>
      <c r="G92" s="144">
        <v>50000</v>
      </c>
      <c r="H92" s="19"/>
      <c r="I92" s="92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1510000</v>
      </c>
      <c r="D93" s="72"/>
      <c r="E93" s="73"/>
      <c r="F93" s="73"/>
      <c r="G93" s="33">
        <v>1510000</v>
      </c>
      <c r="H93" s="19"/>
      <c r="J93" s="19"/>
    </row>
    <row r="94" spans="1:12" s="41" customFormat="1" ht="15.75" x14ac:dyDescent="0.25">
      <c r="A94" s="31">
        <v>423200</v>
      </c>
      <c r="B94" s="31" t="s">
        <v>230</v>
      </c>
      <c r="C94" s="73">
        <f t="shared" si="28"/>
        <v>7480000</v>
      </c>
      <c r="D94" s="40"/>
      <c r="E94" s="33">
        <v>3000000</v>
      </c>
      <c r="F94" s="40"/>
      <c r="G94" s="33">
        <v>4480000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156</v>
      </c>
      <c r="C95" s="73">
        <f t="shared" si="28"/>
        <v>3800000</v>
      </c>
      <c r="D95" s="31"/>
      <c r="E95" s="33">
        <v>2000000</v>
      </c>
      <c r="F95" s="31"/>
      <c r="G95" s="33">
        <v>1800000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157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158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159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160</v>
      </c>
      <c r="C99" s="73">
        <f t="shared" si="28"/>
        <v>55672</v>
      </c>
      <c r="D99" s="31"/>
      <c r="E99" s="33"/>
      <c r="F99" s="33">
        <v>35672</v>
      </c>
      <c r="G99" s="33">
        <v>20000</v>
      </c>
      <c r="I99" s="80"/>
      <c r="J99" s="51"/>
      <c r="L99" s="51"/>
    </row>
    <row r="100" spans="1:12" ht="15.75" x14ac:dyDescent="0.25">
      <c r="A100" s="145" t="s">
        <v>161</v>
      </c>
      <c r="B100" s="43" t="s">
        <v>162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5" t="s">
        <v>163</v>
      </c>
      <c r="B101" s="43" t="s">
        <v>164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5" t="s">
        <v>165</v>
      </c>
      <c r="B102" s="43" t="s">
        <v>166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7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5"/>
      <c r="I103" s="93"/>
      <c r="J103" s="93"/>
      <c r="K103" s="86"/>
    </row>
    <row r="104" spans="1:12" s="87" customFormat="1" ht="15.75" x14ac:dyDescent="0.25">
      <c r="A104" s="31">
        <v>423593</v>
      </c>
      <c r="B104" s="32" t="s">
        <v>168</v>
      </c>
      <c r="C104" s="73">
        <f t="shared" si="28"/>
        <v>25000</v>
      </c>
      <c r="D104" s="33"/>
      <c r="E104" s="33"/>
      <c r="F104" s="31"/>
      <c r="G104" s="33">
        <v>25000</v>
      </c>
      <c r="H104" s="85"/>
      <c r="I104" s="93"/>
      <c r="J104" s="93"/>
      <c r="K104" s="86"/>
    </row>
    <row r="105" spans="1:12" s="87" customFormat="1" ht="15.75" x14ac:dyDescent="0.25">
      <c r="A105" s="31">
        <v>423599</v>
      </c>
      <c r="B105" s="32" t="s">
        <v>167</v>
      </c>
      <c r="C105" s="73">
        <f t="shared" si="28"/>
        <v>101220171</v>
      </c>
      <c r="D105" s="33">
        <v>100350171</v>
      </c>
      <c r="E105" s="33">
        <v>120000</v>
      </c>
      <c r="F105" s="31"/>
      <c r="G105" s="33">
        <v>750000</v>
      </c>
      <c r="H105" s="85"/>
      <c r="I105" s="93"/>
      <c r="J105" s="93"/>
      <c r="K105" s="86"/>
    </row>
    <row r="106" spans="1:12" s="87" customFormat="1" ht="15.75" x14ac:dyDescent="0.25">
      <c r="A106" s="31">
        <v>42359901</v>
      </c>
      <c r="B106" s="32" t="s">
        <v>169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5"/>
      <c r="I106" s="93"/>
      <c r="J106" s="93"/>
      <c r="K106" s="86"/>
    </row>
    <row r="107" spans="1:12" s="87" customFormat="1" ht="15.75" x14ac:dyDescent="0.25">
      <c r="A107" s="31">
        <v>42359903</v>
      </c>
      <c r="B107" s="32" t="s">
        <v>170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5"/>
      <c r="I107" s="93"/>
      <c r="J107" s="93"/>
      <c r="K107" s="86"/>
    </row>
    <row r="108" spans="1:12" ht="15.75" x14ac:dyDescent="0.25">
      <c r="A108" s="43">
        <v>423611</v>
      </c>
      <c r="B108" s="138" t="s">
        <v>80</v>
      </c>
      <c r="C108" s="73">
        <f t="shared" si="28"/>
        <v>1700000</v>
      </c>
      <c r="D108" s="43"/>
      <c r="E108" s="33">
        <v>1500000</v>
      </c>
      <c r="F108" s="43"/>
      <c r="G108" s="33">
        <v>200000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171</v>
      </c>
      <c r="C110" s="73">
        <f t="shared" si="28"/>
        <v>9770000</v>
      </c>
      <c r="D110" s="33">
        <v>6000000</v>
      </c>
      <c r="E110" s="33">
        <v>0</v>
      </c>
      <c r="F110" s="44"/>
      <c r="G110" s="44">
        <v>3770000</v>
      </c>
      <c r="H110" s="178"/>
      <c r="I110" s="179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173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6">
        <v>424000</v>
      </c>
      <c r="B113" s="136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174</v>
      </c>
      <c r="C114" s="73">
        <f t="shared" ref="C114:C117" si="30">+D114+E114+F114+G114</f>
        <v>1080000</v>
      </c>
      <c r="D114" s="103"/>
      <c r="E114" s="144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116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175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6" t="s">
        <v>176</v>
      </c>
      <c r="B117" s="43" t="s">
        <v>177</v>
      </c>
      <c r="C117" s="73">
        <f t="shared" si="30"/>
        <v>50000</v>
      </c>
      <c r="D117" s="104">
        <v>0</v>
      </c>
      <c r="E117" s="33">
        <v>0</v>
      </c>
      <c r="F117" s="43"/>
      <c r="G117" s="61">
        <v>50000</v>
      </c>
      <c r="I117" s="92"/>
    </row>
    <row r="118" spans="1:12" ht="18.75" x14ac:dyDescent="0.3">
      <c r="A118" s="136">
        <v>425000</v>
      </c>
      <c r="B118" s="147" t="s">
        <v>22</v>
      </c>
      <c r="C118" s="60">
        <f>SUM(C119+C131)</f>
        <v>16075800</v>
      </c>
      <c r="D118" s="60">
        <f t="shared" ref="D118:G118" si="31">SUM(D119+D131)</f>
        <v>1000000</v>
      </c>
      <c r="E118" s="60">
        <f t="shared" si="31"/>
        <v>5150000</v>
      </c>
      <c r="F118" s="60">
        <f t="shared" si="31"/>
        <v>0</v>
      </c>
      <c r="G118" s="60">
        <f t="shared" si="31"/>
        <v>9925800</v>
      </c>
      <c r="H118" s="19"/>
      <c r="K118" s="19"/>
      <c r="L118" s="55"/>
    </row>
    <row r="119" spans="1:12" x14ac:dyDescent="0.25">
      <c r="A119" s="116">
        <v>425100</v>
      </c>
      <c r="B119" s="148" t="s">
        <v>28</v>
      </c>
      <c r="C119" s="71">
        <f>SUM(C120:C130)</f>
        <v>7967800</v>
      </c>
      <c r="D119" s="71">
        <f>SUM(D120:D124)</f>
        <v>1000000</v>
      </c>
      <c r="E119" s="71">
        <f>SUM(E120:E130)</f>
        <v>1400000</v>
      </c>
      <c r="F119" s="71"/>
      <c r="G119" s="71">
        <f>SUM(G120:G130)</f>
        <v>5567800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2843000</v>
      </c>
      <c r="D120" s="65"/>
      <c r="E120" s="33"/>
      <c r="F120" s="65"/>
      <c r="G120" s="33">
        <v>2843000</v>
      </c>
      <c r="H120" s="50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1000000</v>
      </c>
      <c r="D121" s="36">
        <v>1000000</v>
      </c>
      <c r="E121" s="33">
        <v>0</v>
      </c>
      <c r="F121" s="65"/>
      <c r="G121" s="33"/>
      <c r="H121" s="50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3"/>
      <c r="I122" s="82"/>
    </row>
    <row r="123" spans="1:12" ht="15.75" x14ac:dyDescent="0.25">
      <c r="A123" s="43">
        <v>425113</v>
      </c>
      <c r="B123" s="138" t="s">
        <v>83</v>
      </c>
      <c r="C123" s="73">
        <f t="shared" si="32"/>
        <v>2800000</v>
      </c>
      <c r="D123" s="61"/>
      <c r="E123" s="33">
        <v>300000</v>
      </c>
      <c r="F123" s="45"/>
      <c r="G123" s="33">
        <v>2500000</v>
      </c>
    </row>
    <row r="124" spans="1:12" ht="15.75" x14ac:dyDescent="0.25">
      <c r="A124" s="43">
        <v>425114</v>
      </c>
      <c r="B124" s="138" t="s">
        <v>84</v>
      </c>
      <c r="C124" s="73">
        <f t="shared" si="32"/>
        <v>0</v>
      </c>
      <c r="D124" s="61"/>
      <c r="E124" s="33"/>
      <c r="F124" s="45"/>
      <c r="G124" s="33">
        <v>0</v>
      </c>
      <c r="H124" s="19"/>
    </row>
    <row r="125" spans="1:12" ht="30" x14ac:dyDescent="0.25">
      <c r="A125" s="43">
        <v>425115</v>
      </c>
      <c r="B125" s="138" t="s">
        <v>85</v>
      </c>
      <c r="C125" s="73">
        <f t="shared" si="32"/>
        <v>500000</v>
      </c>
      <c r="D125" s="149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8" t="s">
        <v>203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8" t="s">
        <v>220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8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8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6" t="s">
        <v>178</v>
      </c>
      <c r="B130" s="138" t="s">
        <v>211</v>
      </c>
      <c r="C130" s="73">
        <f t="shared" si="32"/>
        <v>100000</v>
      </c>
      <c r="D130" s="45"/>
      <c r="E130" s="31">
        <v>0</v>
      </c>
      <c r="F130" s="45"/>
      <c r="G130" s="33">
        <v>100000</v>
      </c>
      <c r="H130" s="46"/>
      <c r="I130" s="81"/>
    </row>
    <row r="131" spans="1:11" ht="24" customHeight="1" x14ac:dyDescent="0.25">
      <c r="A131" s="150">
        <v>425200</v>
      </c>
      <c r="B131" s="148" t="s">
        <v>29</v>
      </c>
      <c r="C131" s="71">
        <f>SUM(C132:C145)</f>
        <v>8108000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4358000</v>
      </c>
      <c r="H131" s="19"/>
      <c r="J131" s="19"/>
      <c r="K131" s="19"/>
    </row>
    <row r="132" spans="1:11" ht="24" customHeight="1" x14ac:dyDescent="0.25">
      <c r="A132" s="138">
        <v>425210</v>
      </c>
      <c r="B132" s="138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8">
        <v>425212</v>
      </c>
      <c r="B133" s="138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8">
        <v>425221</v>
      </c>
      <c r="B135" s="138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8">
        <v>425222</v>
      </c>
      <c r="B136" s="151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2" t="s">
        <v>63</v>
      </c>
      <c r="C137" s="73">
        <f t="shared" si="33"/>
        <v>650000</v>
      </c>
      <c r="D137" s="31"/>
      <c r="E137" s="33">
        <v>500000</v>
      </c>
      <c r="F137" s="31"/>
      <c r="G137" s="33">
        <v>150000</v>
      </c>
      <c r="I137" s="80"/>
    </row>
    <row r="138" spans="1:11" ht="15.75" x14ac:dyDescent="0.25">
      <c r="A138" s="138">
        <v>425225</v>
      </c>
      <c r="B138" s="138" t="s">
        <v>118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204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205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8">
        <v>425229</v>
      </c>
      <c r="B141" s="32" t="s">
        <v>179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8">
        <v>425251</v>
      </c>
      <c r="B142" s="138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8">
        <v>425252</v>
      </c>
      <c r="B143" s="138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8">
        <v>425253</v>
      </c>
      <c r="B144" s="138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8"/>
      <c r="I144" s="179"/>
    </row>
    <row r="145" spans="1:19" ht="60" x14ac:dyDescent="0.25">
      <c r="A145" s="138">
        <v>425290</v>
      </c>
      <c r="B145" s="138" t="s">
        <v>222</v>
      </c>
      <c r="C145" s="73">
        <f t="shared" si="33"/>
        <v>2098000</v>
      </c>
      <c r="D145" s="43"/>
      <c r="E145" s="33">
        <v>350000</v>
      </c>
      <c r="F145" s="43"/>
      <c r="G145" s="44">
        <v>1748000</v>
      </c>
      <c r="J145" s="30"/>
    </row>
    <row r="146" spans="1:19" ht="18.75" x14ac:dyDescent="0.3">
      <c r="A146" s="147">
        <v>426000</v>
      </c>
      <c r="B146" s="147" t="s">
        <v>33</v>
      </c>
      <c r="C146" s="60">
        <f>SUM(C147+C152+C153+C157+C158+C159+C169+C175)</f>
        <v>108069000</v>
      </c>
      <c r="D146" s="60">
        <f>SUM(D147+D152+D153+D157+D158+D159+D169+D175)</f>
        <v>610000</v>
      </c>
      <c r="E146" s="60">
        <f>SUM(E147+E152+E153+E157+E158+E159+E169+E175)</f>
        <v>94219000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13240000</v>
      </c>
      <c r="H146" s="50"/>
      <c r="J146" s="19"/>
      <c r="K146" s="55"/>
    </row>
    <row r="147" spans="1:19" x14ac:dyDescent="0.25">
      <c r="A147" s="116">
        <v>426100</v>
      </c>
      <c r="B147" s="107" t="s">
        <v>26</v>
      </c>
      <c r="C147" s="71">
        <f>SUM(C148+C149+C151)</f>
        <v>5160000</v>
      </c>
      <c r="D147" s="71">
        <f t="shared" ref="D147:F147" si="35">SUM(D148+D151)</f>
        <v>10000</v>
      </c>
      <c r="E147" s="71">
        <f t="shared" si="35"/>
        <v>1000000</v>
      </c>
      <c r="F147" s="71">
        <f t="shared" si="35"/>
        <v>0</v>
      </c>
      <c r="G147" s="71">
        <f>SUM(G148:G151)</f>
        <v>4150000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5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180</v>
      </c>
      <c r="C149" s="73">
        <f t="shared" si="36"/>
        <v>450000</v>
      </c>
      <c r="D149" s="31"/>
      <c r="E149" s="33"/>
      <c r="F149" s="31"/>
      <c r="G149" s="33">
        <v>450000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181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172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6">
        <v>426300</v>
      </c>
      <c r="B152" s="148" t="s">
        <v>89</v>
      </c>
      <c r="C152" s="110">
        <f t="shared" si="36"/>
        <v>200000</v>
      </c>
      <c r="D152" s="107"/>
      <c r="E152" s="71"/>
      <c r="F152" s="107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6">
        <v>426400</v>
      </c>
      <c r="B153" s="107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7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117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4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6">
        <v>426500</v>
      </c>
      <c r="B157" s="107" t="s">
        <v>92</v>
      </c>
      <c r="C157" s="110">
        <f t="shared" si="37"/>
        <v>0</v>
      </c>
      <c r="D157" s="70"/>
      <c r="E157" s="107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6">
        <v>426600</v>
      </c>
      <c r="B158" s="107" t="s">
        <v>53</v>
      </c>
      <c r="C158" s="110">
        <f t="shared" si="37"/>
        <v>0</v>
      </c>
      <c r="D158" s="107"/>
      <c r="E158" s="107"/>
      <c r="F158" s="107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6">
        <v>426700</v>
      </c>
      <c r="B159" s="107" t="s">
        <v>93</v>
      </c>
      <c r="C159" s="71">
        <f>SUM(C160+C163+C164+C165+C166)</f>
        <v>42939000</v>
      </c>
      <c r="D159" s="71">
        <f t="shared" ref="D159:F159" si="38">SUM(D160+D163+D164+D165+D166)</f>
        <v>0</v>
      </c>
      <c r="E159" s="71">
        <f>SUM(E160+E163+E164+E165+E166)</f>
        <v>41589000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4">
        <v>426711</v>
      </c>
      <c r="B160" s="31" t="s">
        <v>183</v>
      </c>
      <c r="C160" s="73">
        <f t="shared" ref="C160:C168" si="39">+D160+E160+F160+G160</f>
        <v>4029000</v>
      </c>
      <c r="D160" s="61">
        <f t="shared" ref="D160:F160" si="40">SUM(D161:D162)</f>
        <v>0</v>
      </c>
      <c r="E160" s="175">
        <f>SUM(E161+E162)</f>
        <v>3029000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19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4">
        <f t="shared" si="39"/>
        <v>2069000</v>
      </c>
      <c r="D161" s="62"/>
      <c r="E161" s="33">
        <v>2069000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4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3">
        <v>426721</v>
      </c>
      <c r="B163" s="43" t="s">
        <v>182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3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19"/>
    </row>
    <row r="165" spans="1:11" ht="15.75" x14ac:dyDescent="0.25">
      <c r="A165" s="123">
        <v>426751</v>
      </c>
      <c r="B165" s="43" t="s">
        <v>208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3">
        <v>426791</v>
      </c>
      <c r="B166" s="153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4">
        <f t="shared" si="39"/>
        <v>2000000</v>
      </c>
      <c r="D167" s="62"/>
      <c r="E167" s="33">
        <v>2000000</v>
      </c>
      <c r="F167" s="43"/>
      <c r="G167" s="44"/>
      <c r="H167" s="117"/>
    </row>
    <row r="168" spans="1:11" ht="15.75" x14ac:dyDescent="0.25">
      <c r="A168" s="43"/>
      <c r="B168" s="138" t="s">
        <v>209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4">
        <v>426800</v>
      </c>
      <c r="B169" s="148" t="s">
        <v>25</v>
      </c>
      <c r="C169" s="71">
        <f>SUM(C170:C174)</f>
        <v>55030000</v>
      </c>
      <c r="D169" s="71">
        <f t="shared" ref="D169:G169" si="41">SUM(D170:D174)</f>
        <v>0</v>
      </c>
      <c r="E169" s="71">
        <f t="shared" si="41"/>
        <v>51530000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5">
        <v>426811</v>
      </c>
      <c r="B170" s="32" t="s">
        <v>184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5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5">
        <v>426812</v>
      </c>
      <c r="B172" s="138" t="s">
        <v>185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6">
        <v>426819</v>
      </c>
      <c r="B173" s="138" t="s">
        <v>186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7" t="s">
        <v>187</v>
      </c>
      <c r="B174" s="138" t="s">
        <v>188</v>
      </c>
      <c r="C174" s="73">
        <f t="shared" si="42"/>
        <v>53310000</v>
      </c>
      <c r="D174" s="43"/>
      <c r="E174" s="33">
        <v>50810000</v>
      </c>
      <c r="F174" s="74"/>
      <c r="G174" s="44">
        <v>2500000</v>
      </c>
      <c r="H174" s="19"/>
    </row>
    <row r="175" spans="1:11" x14ac:dyDescent="0.25">
      <c r="A175" s="150">
        <v>426900</v>
      </c>
      <c r="B175" s="148" t="s">
        <v>27</v>
      </c>
      <c r="C175" s="108">
        <f>SUM(C176:C182)</f>
        <v>3900000</v>
      </c>
      <c r="D175" s="108">
        <f>SUM(D176:D181)</f>
        <v>100000</v>
      </c>
      <c r="E175" s="108">
        <f>SUM(E176:E181)</f>
        <v>0</v>
      </c>
      <c r="F175" s="108">
        <f>SUM(F176:F181)</f>
        <v>0</v>
      </c>
      <c r="G175" s="108">
        <f>SUM(G176:G182)</f>
        <v>3800000</v>
      </c>
      <c r="H175" s="19"/>
      <c r="J175" s="19"/>
    </row>
    <row r="176" spans="1:11" ht="15.75" x14ac:dyDescent="0.25">
      <c r="A176" s="138">
        <v>4269111</v>
      </c>
      <c r="B176" s="138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8">
        <v>4269112</v>
      </c>
      <c r="B177" s="138" t="s">
        <v>100</v>
      </c>
      <c r="C177" s="73">
        <f>+D177+E177+F177+G177</f>
        <v>250000</v>
      </c>
      <c r="D177" s="43"/>
      <c r="E177" s="76"/>
      <c r="F177" s="75"/>
      <c r="G177" s="75">
        <v>250000</v>
      </c>
    </row>
    <row r="178" spans="1:9" ht="15.75" x14ac:dyDescent="0.25">
      <c r="A178" s="138">
        <v>4269114</v>
      </c>
      <c r="B178" s="138" t="s">
        <v>206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8">
        <v>4269113</v>
      </c>
      <c r="B179" s="138" t="s">
        <v>189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4"/>
    </row>
    <row r="180" spans="1:9" ht="15.75" x14ac:dyDescent="0.25">
      <c r="A180" s="138">
        <v>426913</v>
      </c>
      <c r="B180" s="138" t="s">
        <v>101</v>
      </c>
      <c r="C180" s="73">
        <f>+D180+E180+F180+G180</f>
        <v>1250000</v>
      </c>
      <c r="D180" s="33">
        <v>100000</v>
      </c>
      <c r="E180" s="76"/>
      <c r="F180" s="75"/>
      <c r="G180" s="75">
        <v>1150000</v>
      </c>
      <c r="H180" s="19"/>
      <c r="I180" s="84"/>
    </row>
    <row r="181" spans="1:9" ht="15.75" x14ac:dyDescent="0.25">
      <c r="A181" s="138">
        <v>4269131</v>
      </c>
      <c r="B181" s="138" t="s">
        <v>202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5"/>
    </row>
    <row r="182" spans="1:9" ht="15.75" x14ac:dyDescent="0.25">
      <c r="A182" s="158">
        <v>426919</v>
      </c>
      <c r="B182" s="158" t="s">
        <v>215</v>
      </c>
      <c r="C182" s="159">
        <f t="shared" si="43"/>
        <v>100000</v>
      </c>
      <c r="D182" s="43"/>
      <c r="E182" s="31"/>
      <c r="F182" s="43"/>
      <c r="G182" s="120">
        <v>100000</v>
      </c>
      <c r="I182" s="84"/>
    </row>
    <row r="183" spans="1:9" x14ac:dyDescent="0.25">
      <c r="A183" s="150">
        <v>430000</v>
      </c>
      <c r="B183" s="160" t="s">
        <v>120</v>
      </c>
      <c r="C183" s="134">
        <f>SUM(C184:C185)</f>
        <v>575510</v>
      </c>
      <c r="D183" s="134">
        <f t="shared" ref="D183:G183" si="44">SUM(D184:D185)</f>
        <v>0</v>
      </c>
      <c r="E183" s="134">
        <f t="shared" si="44"/>
        <v>0</v>
      </c>
      <c r="F183" s="134">
        <f t="shared" si="44"/>
        <v>0</v>
      </c>
      <c r="G183" s="134">
        <f t="shared" si="44"/>
        <v>575510</v>
      </c>
      <c r="I183" s="95"/>
    </row>
    <row r="184" spans="1:9" ht="15.75" x14ac:dyDescent="0.25">
      <c r="A184" s="138">
        <v>431100</v>
      </c>
      <c r="B184" s="138" t="s">
        <v>121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5"/>
    </row>
    <row r="185" spans="1:9" ht="15.75" x14ac:dyDescent="0.25">
      <c r="A185" s="161" t="s">
        <v>219</v>
      </c>
      <c r="B185" s="138" t="s">
        <v>210</v>
      </c>
      <c r="C185" s="73">
        <f t="shared" si="45"/>
        <v>340542</v>
      </c>
      <c r="D185" s="43"/>
      <c r="E185" s="76"/>
      <c r="F185" s="75"/>
      <c r="G185" s="76">
        <v>340542</v>
      </c>
      <c r="I185" s="95"/>
    </row>
    <row r="186" spans="1:9" x14ac:dyDescent="0.25">
      <c r="A186" s="160">
        <v>444000</v>
      </c>
      <c r="B186" s="160" t="s">
        <v>102</v>
      </c>
      <c r="C186" s="134">
        <f>SUM(C187:C188)</f>
        <v>0</v>
      </c>
      <c r="D186" s="134">
        <f t="shared" ref="D186:G186" si="46">SUM(D187:D188)</f>
        <v>0</v>
      </c>
      <c r="E186" s="134">
        <f t="shared" si="46"/>
        <v>0</v>
      </c>
      <c r="F186" s="134">
        <f t="shared" si="46"/>
        <v>0</v>
      </c>
      <c r="G186" s="134">
        <f t="shared" si="46"/>
        <v>0</v>
      </c>
      <c r="I186" s="84"/>
    </row>
    <row r="187" spans="1:9" ht="15.75" x14ac:dyDescent="0.25">
      <c r="A187" s="162">
        <v>444211</v>
      </c>
      <c r="B187" s="139" t="s">
        <v>190</v>
      </c>
      <c r="C187" s="110">
        <f t="shared" ref="C187:C190" si="47">+D187+E187+F187+G187</f>
        <v>0</v>
      </c>
      <c r="D187" s="70"/>
      <c r="E187" s="109">
        <v>0</v>
      </c>
      <c r="F187" s="109"/>
      <c r="G187" s="109">
        <v>0</v>
      </c>
      <c r="H187" s="117"/>
      <c r="I187" s="84"/>
    </row>
    <row r="188" spans="1:9" ht="15.75" x14ac:dyDescent="0.25">
      <c r="A188" s="162">
        <v>444219</v>
      </c>
      <c r="B188" s="139" t="s">
        <v>191</v>
      </c>
      <c r="C188" s="110">
        <f t="shared" si="47"/>
        <v>0</v>
      </c>
      <c r="D188" s="70"/>
      <c r="E188" s="109"/>
      <c r="F188" s="109"/>
      <c r="G188" s="108"/>
      <c r="I188" s="84"/>
    </row>
    <row r="189" spans="1:9" ht="15.75" x14ac:dyDescent="0.25">
      <c r="A189" s="160">
        <v>462100</v>
      </c>
      <c r="B189" s="64" t="s">
        <v>103</v>
      </c>
      <c r="C189" s="60">
        <f t="shared" si="47"/>
        <v>0</v>
      </c>
      <c r="D189" s="135"/>
      <c r="E189" s="134"/>
      <c r="F189" s="135"/>
      <c r="G189" s="134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6"/>
      <c r="G190" s="136"/>
    </row>
    <row r="191" spans="1:9" x14ac:dyDescent="0.25">
      <c r="A191" s="64">
        <v>482100</v>
      </c>
      <c r="B191" s="64" t="s">
        <v>105</v>
      </c>
      <c r="C191" s="63">
        <f>SUM(C192:C192)</f>
        <v>1575800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1485800</v>
      </c>
      <c r="H191" s="19"/>
    </row>
    <row r="192" spans="1:9" ht="15.75" x14ac:dyDescent="0.25">
      <c r="A192" s="163" t="s">
        <v>225</v>
      </c>
      <c r="B192" s="70" t="s">
        <v>226</v>
      </c>
      <c r="C192" s="110">
        <f t="shared" ref="C192" si="49">+D192+E192+F192+G192</f>
        <v>1575800</v>
      </c>
      <c r="D192" s="70"/>
      <c r="E192" s="69">
        <v>90000</v>
      </c>
      <c r="F192" s="69">
        <v>0</v>
      </c>
      <c r="G192" s="69">
        <v>1485800</v>
      </c>
    </row>
    <row r="193" spans="1:13" x14ac:dyDescent="0.25">
      <c r="A193" s="164" t="s">
        <v>194</v>
      </c>
      <c r="B193" s="64" t="s">
        <v>195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192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5">
        <v>482312</v>
      </c>
      <c r="B195" s="135" t="s">
        <v>207</v>
      </c>
      <c r="C195" s="60">
        <f t="shared" si="51"/>
        <v>200000</v>
      </c>
      <c r="D195" s="173">
        <v>0</v>
      </c>
      <c r="E195" s="37"/>
      <c r="F195" s="37"/>
      <c r="G195" s="37">
        <v>200000</v>
      </c>
    </row>
    <row r="196" spans="1:13" x14ac:dyDescent="0.25">
      <c r="A196" s="135">
        <v>483100</v>
      </c>
      <c r="B196" s="64" t="s">
        <v>196</v>
      </c>
      <c r="C196" s="63">
        <f>SUM(C197:C197)</f>
        <v>341000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341000</v>
      </c>
    </row>
    <row r="197" spans="1:13" ht="18.75" x14ac:dyDescent="0.3">
      <c r="A197" s="31">
        <v>483111.48511900002</v>
      </c>
      <c r="B197" s="31" t="s">
        <v>193</v>
      </c>
      <c r="C197" s="73">
        <f t="shared" ref="C197" si="53">+D197+E197+F197+G197</f>
        <v>341000</v>
      </c>
      <c r="D197" s="77"/>
      <c r="E197" s="33"/>
      <c r="F197" s="33"/>
      <c r="G197" s="33">
        <v>341000</v>
      </c>
    </row>
    <row r="198" spans="1:13" ht="18.75" x14ac:dyDescent="0.3">
      <c r="A198" s="165">
        <v>510000</v>
      </c>
      <c r="B198" s="166" t="s">
        <v>122</v>
      </c>
      <c r="C198" s="129">
        <f>SUM(C199+C213)</f>
        <v>26861821</v>
      </c>
      <c r="D198" s="129">
        <f>SUM(D199+D213)</f>
        <v>0</v>
      </c>
      <c r="E198" s="132"/>
      <c r="F198" s="129">
        <f>SUM(F199+F213)</f>
        <v>8337392</v>
      </c>
      <c r="G198" s="129">
        <f>SUM(G199+G213)</f>
        <v>18524429</v>
      </c>
      <c r="J198" s="19"/>
      <c r="K198" s="19"/>
    </row>
    <row r="199" spans="1:13" ht="18.75" x14ac:dyDescent="0.3">
      <c r="A199" s="136">
        <v>512000</v>
      </c>
      <c r="B199" s="147" t="s">
        <v>35</v>
      </c>
      <c r="C199" s="60">
        <f>SUM(C200+C201+C206+C207+C210+C211)</f>
        <v>21681821</v>
      </c>
      <c r="D199" s="60">
        <f>SUM(D200+D201+D206+D207+D210+D211)</f>
        <v>0</v>
      </c>
      <c r="E199" s="172"/>
      <c r="F199" s="60">
        <f>SUM(F200+F201+F206+F207+F210+F211+F212)</f>
        <v>8337392</v>
      </c>
      <c r="G199" s="60">
        <f>SUM(G200+G201+G206+G207+G210+G211)</f>
        <v>13344429</v>
      </c>
      <c r="J199" s="19"/>
    </row>
    <row r="200" spans="1:13" ht="15.75" x14ac:dyDescent="0.25">
      <c r="A200" s="70">
        <v>512200</v>
      </c>
      <c r="B200" s="70" t="s">
        <v>213</v>
      </c>
      <c r="C200" s="110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1870000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1870000</v>
      </c>
    </row>
    <row r="202" spans="1:13" ht="15.75" x14ac:dyDescent="0.25">
      <c r="A202" s="31">
        <v>512221</v>
      </c>
      <c r="B202" s="31" t="s">
        <v>197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8" t="s">
        <v>199</v>
      </c>
      <c r="B203" s="31" t="s">
        <v>198</v>
      </c>
      <c r="C203" s="73">
        <f t="shared" si="56"/>
        <v>300000</v>
      </c>
      <c r="D203" s="33">
        <v>0</v>
      </c>
      <c r="E203" s="31"/>
      <c r="F203" s="31"/>
      <c r="G203" s="96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218</v>
      </c>
      <c r="C204" s="73">
        <f t="shared" si="56"/>
        <v>70000</v>
      </c>
      <c r="D204" s="44"/>
      <c r="E204" s="31"/>
      <c r="F204" s="43"/>
      <c r="G204" s="44">
        <v>70000</v>
      </c>
    </row>
    <row r="205" spans="1:13" ht="15.75" x14ac:dyDescent="0.25">
      <c r="A205" s="31"/>
      <c r="B205" s="43" t="s">
        <v>107</v>
      </c>
      <c r="C205" s="73">
        <f t="shared" si="56"/>
        <v>350000</v>
      </c>
      <c r="D205" s="44"/>
      <c r="E205" s="31"/>
      <c r="F205" s="43"/>
      <c r="G205" s="44">
        <v>350000</v>
      </c>
    </row>
    <row r="206" spans="1:13" ht="15.75" x14ac:dyDescent="0.25">
      <c r="A206" s="107">
        <v>512241</v>
      </c>
      <c r="B206" s="107" t="s">
        <v>123</v>
      </c>
      <c r="C206" s="110">
        <f t="shared" si="56"/>
        <v>0</v>
      </c>
      <c r="D206" s="71"/>
      <c r="E206" s="107"/>
      <c r="F206" s="107"/>
      <c r="G206" s="71">
        <v>0</v>
      </c>
    </row>
    <row r="207" spans="1:13" ht="15.75" x14ac:dyDescent="0.25">
      <c r="A207" s="107">
        <v>512200</v>
      </c>
      <c r="B207" s="107" t="s">
        <v>112</v>
      </c>
      <c r="C207" s="110">
        <f t="shared" si="56"/>
        <v>7245200</v>
      </c>
      <c r="D207" s="107"/>
      <c r="E207" s="71"/>
      <c r="F207" s="107"/>
      <c r="G207" s="71">
        <f>SUM(G208+G209)</f>
        <v>7245200</v>
      </c>
      <c r="H207" s="19"/>
    </row>
    <row r="208" spans="1:13" x14ac:dyDescent="0.25">
      <c r="A208" s="40"/>
      <c r="B208" s="45" t="s">
        <v>111</v>
      </c>
      <c r="C208" s="33">
        <f>+D208+F208+G208</f>
        <v>6595200</v>
      </c>
      <c r="D208" s="45"/>
      <c r="E208" s="40"/>
      <c r="F208" s="45"/>
      <c r="G208" s="33">
        <v>6595200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0">
        <f t="shared" ref="C210" si="57">+D210+E210+F210+G210</f>
        <v>0</v>
      </c>
      <c r="D210" s="111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8366621</v>
      </c>
      <c r="D211" s="71"/>
      <c r="E211" s="70"/>
      <c r="F211" s="112"/>
      <c r="G211" s="71">
        <f>SUM(G212)</f>
        <v>29229</v>
      </c>
    </row>
    <row r="212" spans="1:8" ht="15.75" x14ac:dyDescent="0.25">
      <c r="A212" s="31"/>
      <c r="B212" s="43" t="s">
        <v>214</v>
      </c>
      <c r="C212" s="73">
        <f t="shared" ref="C212" si="58">+D212+E212+F212+G212</f>
        <v>8366621</v>
      </c>
      <c r="D212" s="44"/>
      <c r="E212" s="31"/>
      <c r="F212" s="44">
        <v>8337392</v>
      </c>
      <c r="G212" s="44">
        <v>29229</v>
      </c>
    </row>
    <row r="213" spans="1:8" ht="18.75" x14ac:dyDescent="0.3">
      <c r="A213" s="167">
        <v>511300</v>
      </c>
      <c r="B213" s="136" t="s">
        <v>223</v>
      </c>
      <c r="C213" s="37">
        <v>5180000</v>
      </c>
      <c r="D213" s="37"/>
      <c r="E213" s="135"/>
      <c r="F213" s="37"/>
      <c r="G213" s="37">
        <v>5180000</v>
      </c>
    </row>
    <row r="214" spans="1:8" ht="18.75" x14ac:dyDescent="0.3">
      <c r="A214" s="169">
        <v>511322</v>
      </c>
      <c r="B214" s="170" t="s">
        <v>224</v>
      </c>
      <c r="C214" s="73">
        <v>5180000</v>
      </c>
      <c r="D214" s="44"/>
      <c r="E214" s="31"/>
      <c r="F214" s="44"/>
      <c r="G214" s="33">
        <v>5180000</v>
      </c>
      <c r="H214" s="19"/>
    </row>
    <row r="215" spans="1:8" ht="18.75" x14ac:dyDescent="0.3">
      <c r="A215" s="137"/>
      <c r="B215" s="166" t="s">
        <v>51</v>
      </c>
      <c r="C215" s="129">
        <f>SUM(C198+C39)</f>
        <v>1087685581</v>
      </c>
      <c r="D215" s="129">
        <f>SUM(D198+D39)</f>
        <v>121870171</v>
      </c>
      <c r="E215" s="129">
        <f>SUM(E198+E39)</f>
        <v>830501000</v>
      </c>
      <c r="F215" s="129">
        <f t="shared" ref="F215:G215" si="59">SUM(F198+F39)</f>
        <v>19180700</v>
      </c>
      <c r="G215" s="129">
        <f t="shared" si="59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2024-04-05T09:43:48Z</cp:lastPrinted>
  <dcterms:created xsi:type="dcterms:W3CDTF">2016-01-15T07:30:56Z</dcterms:created>
  <dcterms:modified xsi:type="dcterms:W3CDTF">2025-02-07T05:55:16Z</dcterms:modified>
</cp:coreProperties>
</file>